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zp-my.sharepoint.com/personal/jblazek_sfzp_cz/Documents/Dokumenty/Prog_vyzvy/05_TRANSGov/vyzva_31-3-2025/"/>
    </mc:Choice>
  </mc:AlternateContent>
  <xr:revisionPtr revIDLastSave="31" documentId="8_{03865CBA-D25B-4AB2-A95A-DDBA2ADC44EF}" xr6:coauthVersionLast="47" xr6:coauthVersionMax="47" xr10:uidLastSave="{98057B5F-F4EE-401A-8733-04B919502B5D}"/>
  <bookViews>
    <workbookView xWindow="-120" yWindow="-16320" windowWidth="29040" windowHeight="15720" xr2:uid="{00000000-000D-0000-FFFF-FFFF00000000}"/>
  </bookViews>
  <sheets>
    <sheet name="projekt" sheetId="27" r:id="rId1"/>
    <sheet name="katalog vozidel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27" l="1"/>
  <c r="I45" i="27"/>
  <c r="I44" i="27"/>
  <c r="I43" i="27"/>
  <c r="F9" i="27"/>
  <c r="D9" i="27"/>
  <c r="I21" i="27"/>
  <c r="I31" i="27"/>
  <c r="C25" i="27"/>
  <c r="I17" i="27"/>
  <c r="I19" i="27" s="1"/>
  <c r="I25" i="27" s="1"/>
  <c r="C11" i="27"/>
  <c r="E9" i="27"/>
  <c r="E15" i="27" s="1"/>
  <c r="G8" i="27"/>
  <c r="D15" i="27" l="1"/>
  <c r="D17" i="27" s="1"/>
  <c r="D19" i="27" s="1"/>
  <c r="D25" i="27" s="1"/>
  <c r="F15" i="27"/>
  <c r="F17" i="27" s="1"/>
  <c r="F19" i="27" s="1"/>
  <c r="F25" i="27" s="1"/>
  <c r="I33" i="27"/>
  <c r="I36" i="27" s="1"/>
  <c r="E17" i="27"/>
  <c r="E19" i="27" s="1"/>
  <c r="I37" i="27"/>
  <c r="E25" i="27" l="1"/>
  <c r="G25" i="27" s="1"/>
  <c r="H25" i="27" s="1"/>
  <c r="I26" i="27" s="1"/>
  <c r="I27" i="27" s="1"/>
  <c r="I35" i="27" s="1"/>
  <c r="G19" i="27"/>
  <c r="H19" i="27" s="1"/>
  <c r="I20" i="27" s="1"/>
  <c r="I22" i="27" l="1"/>
  <c r="I32" i="27" s="1"/>
  <c r="I28" i="27"/>
  <c r="I34" i="27" l="1"/>
</calcChain>
</file>

<file path=xl/sharedStrings.xml><?xml version="1.0" encoding="utf-8"?>
<sst xmlns="http://schemas.openxmlformats.org/spreadsheetml/2006/main" count="146" uniqueCount="111">
  <si>
    <t>t</t>
  </si>
  <si>
    <t>počet sedadel</t>
  </si>
  <si>
    <t>sed</t>
  </si>
  <si>
    <t>%</t>
  </si>
  <si>
    <t>kg</t>
  </si>
  <si>
    <t>kWh/tkm</t>
  </si>
  <si>
    <t>voz</t>
  </si>
  <si>
    <t>měrná dopravní spotřeba energie</t>
  </si>
  <si>
    <t>rok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</si>
  <si>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/kWh</t>
    </r>
  </si>
  <si>
    <t xml:space="preserve">vozidlo </t>
  </si>
  <si>
    <t>výchozí extra 1</t>
  </si>
  <si>
    <t>výchozí intra 1</t>
  </si>
  <si>
    <t>výchozí intra 2</t>
  </si>
  <si>
    <t>výchozí intra 3</t>
  </si>
  <si>
    <t>spalovací automobil</t>
  </si>
  <si>
    <t>střední obsazení</t>
  </si>
  <si>
    <t xml:space="preserve">hmotnost cestujícího </t>
  </si>
  <si>
    <t>hmotnost obsazený</t>
  </si>
  <si>
    <t>roční proběh vozidla</t>
  </si>
  <si>
    <t>km/rok</t>
  </si>
  <si>
    <t>kWh/rok</t>
  </si>
  <si>
    <t>měrná emisivita ropné nafy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</si>
  <si>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</si>
  <si>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měrná emisivita úspor energie</t>
  </si>
  <si>
    <t>Kč</t>
  </si>
  <si>
    <t>měrná dotační náročnost</t>
  </si>
  <si>
    <t>počet vozidel ve flotile</t>
  </si>
  <si>
    <t>celková investice do flotily</t>
  </si>
  <si>
    <t>roční uznatelná úspora energie vozidla</t>
  </si>
  <si>
    <t>celková roční uznatelná úspora energie flotily</t>
  </si>
  <si>
    <t>celková roční uznatelná úspora emisí flotily</t>
  </si>
  <si>
    <t>roční uznatelná úspora emisí vozidla</t>
  </si>
  <si>
    <t>E loko s vozy TSI AC DC</t>
  </si>
  <si>
    <t>měrná emisivita elektřiny 2040 (MAF 2022)</t>
  </si>
  <si>
    <t>poměrná dotace</t>
  </si>
  <si>
    <t>celková dotace do flotily</t>
  </si>
  <si>
    <t>vyšší pohodlí</t>
  </si>
  <si>
    <t>návazná doprava</t>
  </si>
  <si>
    <t>zkrácení intervalu mezi vlaky</t>
  </si>
  <si>
    <t>výhodný tarif</t>
  </si>
  <si>
    <t>parkoviště P + R</t>
  </si>
  <si>
    <t>zpoplatnění vjezdu</t>
  </si>
  <si>
    <t>zákaz vjezdu</t>
  </si>
  <si>
    <t>0/1</t>
  </si>
  <si>
    <t>D loko s vozy TSI</t>
  </si>
  <si>
    <t>dotace</t>
  </si>
  <si>
    <t>Kč/kWh/rok</t>
  </si>
  <si>
    <t>Údaje jsou přednastavené jednotně pro všechny projekty</t>
  </si>
  <si>
    <t>PROJEKT</t>
  </si>
  <si>
    <t>voz. km/rok</t>
  </si>
  <si>
    <t>počet vozidel v oběhu</t>
  </si>
  <si>
    <t xml:space="preserve">počet vozidel záložních </t>
  </si>
  <si>
    <t>počet vozidel celkem</t>
  </si>
  <si>
    <t>ŽADATEL</t>
  </si>
  <si>
    <t>snížení měrné přepravní spotřeby</t>
  </si>
  <si>
    <t>reálný rok uvedení do provozu</t>
  </si>
  <si>
    <t>motivace cestujících k přechodu z IAD do vlaku</t>
  </si>
  <si>
    <t>zkrácení doby cesty (zvýšení cestovní rychlosti)</t>
  </si>
  <si>
    <t>nabídka vyššího počtu míst k sezení</t>
  </si>
  <si>
    <t>přímé spojení</t>
  </si>
  <si>
    <t>Údaje vyplní CDV, v.v.i. podle dat předaných uchazečem</t>
  </si>
  <si>
    <t xml:space="preserve">Údaje z katalogu vozidel CDV, v.v.i. </t>
  </si>
  <si>
    <t>Výsledek výpočtu CDV, v.v.i.</t>
  </si>
  <si>
    <t>roční proběh inventárního vozidla</t>
  </si>
  <si>
    <t>Vzorové vozidlo</t>
  </si>
  <si>
    <t>Směrný interval počtu sedadel</t>
  </si>
  <si>
    <t>EMU 380</t>
  </si>
  <si>
    <t>BEMU 185</t>
  </si>
  <si>
    <t>cca 140-150</t>
  </si>
  <si>
    <t>cca 220-240</t>
  </si>
  <si>
    <t>cca 280-330</t>
  </si>
  <si>
    <t>cca 360-400</t>
  </si>
  <si>
    <t>cca 180-190</t>
  </si>
  <si>
    <t>EMU 200</t>
  </si>
  <si>
    <t>EMU 145</t>
  </si>
  <si>
    <t>EMU 130</t>
  </si>
  <si>
    <t>cca 120-140</t>
  </si>
  <si>
    <t>hmotnost (t)</t>
  </si>
  <si>
    <t>podíl na výchozí přepravní nabidce</t>
  </si>
  <si>
    <t>poměrný počet automobilů</t>
  </si>
  <si>
    <t>výchozi intra mix</t>
  </si>
  <si>
    <t>výchozí celkem</t>
  </si>
  <si>
    <t>kWh/voz km</t>
  </si>
  <si>
    <t>gradient spotřeby energie vozidla</t>
  </si>
  <si>
    <t>snížení gradientu spotřeby energie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</si>
  <si>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/km</t>
    </r>
  </si>
  <si>
    <t>gradient produkce emisí</t>
  </si>
  <si>
    <t>limitní disponibilita</t>
  </si>
  <si>
    <t xml:space="preserve">roční proběh flotily vozidel </t>
  </si>
  <si>
    <t>roční proběh vozidla v oběhu</t>
  </si>
  <si>
    <t>počet automobilů</t>
  </si>
  <si>
    <t>cca 190-210</t>
  </si>
  <si>
    <t>předpokládaná disponibilita parku vozidel</t>
  </si>
  <si>
    <t>DMU TSI</t>
  </si>
  <si>
    <t>počet sedadel referenčního vozidla</t>
  </si>
  <si>
    <t>EMU 305</t>
  </si>
  <si>
    <t>cena (mil. Kč)</t>
  </si>
  <si>
    <t>EMU 230</t>
  </si>
  <si>
    <t>BEMU 130</t>
  </si>
  <si>
    <t>BEMU 145</t>
  </si>
  <si>
    <t>HMU 130</t>
  </si>
  <si>
    <t>HMU 145</t>
  </si>
  <si>
    <t>hmotnost prázdný podle katalogu</t>
  </si>
  <si>
    <t>cena vozidla podle katalogu</t>
  </si>
  <si>
    <t>počet sedadel ve vozidle podle katalogu</t>
  </si>
  <si>
    <t>typ vozidla podle katalogu</t>
  </si>
  <si>
    <t>hmotnost referenčního vozidla</t>
  </si>
  <si>
    <t>podmiňující infrastrukturní investice podle Koncepce rozvoje elektrické trakce MD</t>
  </si>
  <si>
    <t>Poznámka: výchozí vozidla jsou moderní vozidla na budoucích 30 let, splňující TSI a další předpisy</t>
  </si>
  <si>
    <t>cílové (nové)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</si>
</sst>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D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0" fontId="4" fillId="0" borderId="0" xfId="0" applyFont="1"/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/>
    <xf numFmtId="0" fontId="5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3" borderId="25" xfId="0" applyNumberFormat="1" applyFont="1" applyFill="1" applyBorder="1" applyAlignment="1">
      <alignment horizontal="center"/>
    </xf>
    <xf numFmtId="164" fontId="8" fillId="3" borderId="32" xfId="0" applyNumberFormat="1" applyFont="1" applyFill="1" applyBorder="1" applyAlignment="1">
      <alignment horizontal="center"/>
    </xf>
    <xf numFmtId="164" fontId="8" fillId="3" borderId="28" xfId="0" applyNumberFormat="1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3" fontId="9" fillId="0" borderId="17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/>
    </xf>
    <xf numFmtId="0" fontId="8" fillId="7" borderId="20" xfId="0" applyFont="1" applyFill="1" applyBorder="1"/>
    <xf numFmtId="0" fontId="8" fillId="7" borderId="1" xfId="0" applyFont="1" applyFill="1" applyBorder="1"/>
    <xf numFmtId="3" fontId="8" fillId="7" borderId="30" xfId="0" applyNumberFormat="1" applyFont="1" applyFill="1" applyBorder="1" applyAlignment="1">
      <alignment horizontal="center"/>
    </xf>
    <xf numFmtId="3" fontId="8" fillId="7" borderId="2" xfId="0" applyNumberFormat="1" applyFont="1" applyFill="1" applyBorder="1" applyAlignment="1">
      <alignment horizontal="center"/>
    </xf>
    <xf numFmtId="3" fontId="8" fillId="7" borderId="34" xfId="0" applyNumberFormat="1" applyFont="1" applyFill="1" applyBorder="1" applyAlignment="1">
      <alignment horizontal="center"/>
    </xf>
    <xf numFmtId="0" fontId="8" fillId="7" borderId="30" xfId="0" applyFont="1" applyFill="1" applyBorder="1"/>
    <xf numFmtId="0" fontId="8" fillId="7" borderId="2" xfId="0" applyFont="1" applyFill="1" applyBorder="1"/>
    <xf numFmtId="0" fontId="8" fillId="7" borderId="34" xfId="0" applyFont="1" applyFill="1" applyBorder="1"/>
    <xf numFmtId="3" fontId="8" fillId="7" borderId="1" xfId="0" applyNumberFormat="1" applyFont="1" applyFill="1" applyBorder="1" applyAlignment="1">
      <alignment horizontal="center"/>
    </xf>
    <xf numFmtId="165" fontId="9" fillId="7" borderId="30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165" fontId="9" fillId="7" borderId="34" xfId="0" applyNumberFormat="1" applyFont="1" applyFill="1" applyBorder="1" applyAlignment="1">
      <alignment horizontal="center"/>
    </xf>
    <xf numFmtId="0" fontId="9" fillId="7" borderId="20" xfId="0" applyFont="1" applyFill="1" applyBorder="1"/>
    <xf numFmtId="2" fontId="8" fillId="0" borderId="20" xfId="0" applyNumberFormat="1" applyFont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8" fillId="7" borderId="18" xfId="0" applyFont="1" applyFill="1" applyBorder="1"/>
    <xf numFmtId="1" fontId="8" fillId="7" borderId="20" xfId="0" applyNumberFormat="1" applyFont="1" applyFill="1" applyBorder="1" applyAlignment="1">
      <alignment horizontal="center"/>
    </xf>
    <xf numFmtId="0" fontId="8" fillId="7" borderId="5" xfId="0" applyFont="1" applyFill="1" applyBorder="1"/>
    <xf numFmtId="0" fontId="8" fillId="7" borderId="31" xfId="0" applyFont="1" applyFill="1" applyBorder="1"/>
    <xf numFmtId="0" fontId="8" fillId="7" borderId="11" xfId="0" applyFont="1" applyFill="1" applyBorder="1"/>
    <xf numFmtId="0" fontId="8" fillId="7" borderId="35" xfId="0" applyFont="1" applyFill="1" applyBorder="1"/>
    <xf numFmtId="0" fontId="8" fillId="7" borderId="19" xfId="0" applyFont="1" applyFill="1" applyBorder="1"/>
    <xf numFmtId="3" fontId="8" fillId="0" borderId="0" xfId="0" applyNumberFormat="1" applyFont="1" applyAlignment="1">
      <alignment horizontal="center"/>
    </xf>
    <xf numFmtId="3" fontId="8" fillId="3" borderId="16" xfId="0" applyNumberFormat="1" applyFont="1" applyFill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32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37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7" borderId="3" xfId="0" applyFont="1" applyFill="1" applyBorder="1"/>
    <xf numFmtId="0" fontId="8" fillId="7" borderId="29" xfId="0" applyFont="1" applyFill="1" applyBorder="1"/>
    <xf numFmtId="0" fontId="8" fillId="7" borderId="10" xfId="0" applyFont="1" applyFill="1" applyBorder="1"/>
    <xf numFmtId="0" fontId="8" fillId="7" borderId="36" xfId="0" applyFont="1" applyFill="1" applyBorder="1"/>
    <xf numFmtId="0" fontId="8" fillId="7" borderId="25" xfId="0" applyFont="1" applyFill="1" applyBorder="1"/>
    <xf numFmtId="0" fontId="8" fillId="7" borderId="32" xfId="0" applyFont="1" applyFill="1" applyBorder="1"/>
    <xf numFmtId="0" fontId="8" fillId="7" borderId="28" xfId="0" applyFont="1" applyFill="1" applyBorder="1"/>
    <xf numFmtId="0" fontId="8" fillId="7" borderId="37" xfId="0" applyFont="1" applyFill="1" applyBorder="1"/>
    <xf numFmtId="0" fontId="8" fillId="7" borderId="27" xfId="0" applyFont="1" applyFill="1" applyBorder="1"/>
    <xf numFmtId="3" fontId="9" fillId="7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7" borderId="3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7" borderId="12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" fontId="8" fillId="7" borderId="34" xfId="0" applyNumberFormat="1" applyFont="1" applyFill="1" applyBorder="1" applyAlignment="1">
      <alignment horizontal="center"/>
    </xf>
    <xf numFmtId="164" fontId="8" fillId="7" borderId="34" xfId="0" applyNumberFormat="1" applyFont="1" applyFill="1" applyBorder="1" applyAlignment="1">
      <alignment horizontal="center"/>
    </xf>
    <xf numFmtId="164" fontId="8" fillId="7" borderId="3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5" fontId="8" fillId="8" borderId="3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3" borderId="4" xfId="0" applyFill="1" applyBorder="1"/>
    <xf numFmtId="0" fontId="0" fillId="5" borderId="7" xfId="0" applyFill="1" applyBorder="1"/>
    <xf numFmtId="0" fontId="0" fillId="6" borderId="7" xfId="0" applyFill="1" applyBorder="1"/>
    <xf numFmtId="0" fontId="3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4" borderId="39" xfId="0" applyFill="1" applyBorder="1"/>
    <xf numFmtId="0" fontId="5" fillId="0" borderId="1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40" xfId="0" applyBorder="1"/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0" fillId="0" borderId="25" xfId="0" applyBorder="1" applyAlignment="1">
      <alignment wrapText="1"/>
    </xf>
    <xf numFmtId="165" fontId="8" fillId="5" borderId="33" xfId="0" applyNumberFormat="1" applyFont="1" applyFill="1" applyBorder="1" applyAlignment="1" applyProtection="1">
      <alignment horizontal="center"/>
      <protection locked="0"/>
    </xf>
    <xf numFmtId="165" fontId="8" fillId="5" borderId="21" xfId="0" applyNumberFormat="1" applyFont="1" applyFill="1" applyBorder="1" applyAlignment="1" applyProtection="1">
      <alignment horizontal="center"/>
      <protection locked="0"/>
    </xf>
    <xf numFmtId="164" fontId="8" fillId="4" borderId="30" xfId="0" applyNumberFormat="1" applyFont="1" applyFill="1" applyBorder="1" applyAlignment="1" applyProtection="1">
      <alignment horizontal="center"/>
      <protection locked="0"/>
    </xf>
    <xf numFmtId="164" fontId="8" fillId="4" borderId="2" xfId="0" applyNumberFormat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8" fillId="6" borderId="17" xfId="0" applyFont="1" applyFill="1" applyBorder="1" applyAlignment="1" applyProtection="1">
      <alignment horizontal="center"/>
      <protection locked="0"/>
    </xf>
    <xf numFmtId="1" fontId="8" fillId="6" borderId="17" xfId="0" applyNumberFormat="1" applyFont="1" applyFill="1" applyBorder="1" applyAlignment="1" applyProtection="1">
      <alignment horizontal="center"/>
      <protection locked="0"/>
    </xf>
    <xf numFmtId="164" fontId="8" fillId="4" borderId="17" xfId="0" applyNumberFormat="1" applyFont="1" applyFill="1" applyBorder="1" applyAlignment="1" applyProtection="1">
      <alignment horizontal="center"/>
      <protection locked="0"/>
    </xf>
    <xf numFmtId="3" fontId="8" fillId="6" borderId="23" xfId="0" applyNumberFormat="1" applyFont="1" applyFill="1" applyBorder="1" applyAlignment="1" applyProtection="1">
      <alignment horizontal="center"/>
      <protection locked="0"/>
    </xf>
    <xf numFmtId="3" fontId="8" fillId="5" borderId="20" xfId="0" applyNumberFormat="1" applyFont="1" applyFill="1" applyBorder="1" applyAlignment="1" applyProtection="1">
      <alignment horizontal="center"/>
      <protection locked="0"/>
    </xf>
    <xf numFmtId="0" fontId="8" fillId="5" borderId="15" xfId="0" applyFont="1" applyFill="1" applyBorder="1" applyAlignment="1" applyProtection="1">
      <alignment horizontal="center"/>
      <protection locked="0"/>
    </xf>
    <xf numFmtId="0" fontId="8" fillId="5" borderId="24" xfId="0" applyFont="1" applyFill="1" applyBorder="1" applyAlignment="1" applyProtection="1">
      <alignment horizontal="center" wrapText="1"/>
      <protection locked="0"/>
    </xf>
    <xf numFmtId="3" fontId="8" fillId="5" borderId="17" xfId="0" applyNumberFormat="1" applyFont="1" applyFill="1" applyBorder="1" applyAlignment="1" applyProtection="1">
      <alignment horizontal="center"/>
      <protection locked="0"/>
    </xf>
    <xf numFmtId="2" fontId="8" fillId="5" borderId="17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/>
    <xf numFmtId="0" fontId="3" fillId="0" borderId="3" xfId="0" applyFont="1" applyBorder="1"/>
    <xf numFmtId="0" fontId="3" fillId="0" borderId="10" xfId="0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662F-D2FF-42E0-A0E8-858D2C080DF4}">
  <sheetPr>
    <pageSetUpPr fitToPage="1"/>
  </sheetPr>
  <dimension ref="A1:J59"/>
  <sheetViews>
    <sheetView tabSelected="1" zoomScale="98" zoomScaleNormal="100" workbookViewId="0">
      <selection activeCell="A3" sqref="A3"/>
    </sheetView>
  </sheetViews>
  <sheetFormatPr defaultRowHeight="14.4" x14ac:dyDescent="0.3"/>
  <cols>
    <col min="1" max="1" width="44.44140625" customWidth="1"/>
    <col min="2" max="2" width="13" customWidth="1"/>
    <col min="3" max="7" width="20.6640625" customWidth="1"/>
    <col min="8" max="8" width="21.44140625" customWidth="1"/>
    <col min="9" max="9" width="20.6640625" customWidth="1"/>
    <col min="10" max="10" width="10" bestFit="1" customWidth="1"/>
  </cols>
  <sheetData>
    <row r="1" spans="1:10" x14ac:dyDescent="0.3">
      <c r="D1" s="184" t="s">
        <v>48</v>
      </c>
      <c r="E1" s="185"/>
      <c r="F1" s="185"/>
      <c r="G1" s="132"/>
    </row>
    <row r="2" spans="1:10" x14ac:dyDescent="0.3">
      <c r="A2" s="1" t="s">
        <v>49</v>
      </c>
      <c r="B2" s="1"/>
      <c r="C2" s="13" t="s">
        <v>54</v>
      </c>
      <c r="D2" s="186" t="s">
        <v>61</v>
      </c>
      <c r="E2" s="187"/>
      <c r="F2" s="187"/>
      <c r="G2" s="133"/>
      <c r="H2" s="130"/>
      <c r="I2" s="130"/>
    </row>
    <row r="3" spans="1:10" x14ac:dyDescent="0.3">
      <c r="A3" s="181"/>
      <c r="B3" s="182"/>
      <c r="C3" s="180"/>
      <c r="D3" s="186" t="s">
        <v>62</v>
      </c>
      <c r="E3" s="187"/>
      <c r="F3" s="187"/>
      <c r="G3" s="134"/>
      <c r="H3" s="131"/>
      <c r="I3" s="15"/>
      <c r="J3" s="12"/>
    </row>
    <row r="4" spans="1:10" ht="15" thickBot="1" x14ac:dyDescent="0.35">
      <c r="D4" s="188" t="s">
        <v>63</v>
      </c>
      <c r="E4" s="189"/>
      <c r="F4" s="189"/>
      <c r="G4" s="155"/>
      <c r="H4" s="15"/>
      <c r="I4" s="135"/>
    </row>
    <row r="5" spans="1:10" ht="15" thickBot="1" x14ac:dyDescent="0.35">
      <c r="A5" s="19"/>
      <c r="B5" s="20"/>
      <c r="C5" s="159" t="s">
        <v>109</v>
      </c>
      <c r="D5" s="160"/>
      <c r="E5" s="160"/>
      <c r="F5" s="160"/>
      <c r="G5" s="161"/>
      <c r="H5" s="137"/>
      <c r="I5" s="136"/>
    </row>
    <row r="6" spans="1:10" x14ac:dyDescent="0.3">
      <c r="A6" s="7" t="s">
        <v>10</v>
      </c>
      <c r="B6" s="6"/>
      <c r="C6" s="156" t="s">
        <v>11</v>
      </c>
      <c r="D6" s="157" t="s">
        <v>12</v>
      </c>
      <c r="E6" s="157" t="s">
        <v>13</v>
      </c>
      <c r="F6" s="157" t="s">
        <v>14</v>
      </c>
      <c r="G6" s="158" t="s">
        <v>81</v>
      </c>
      <c r="H6" s="138" t="s">
        <v>82</v>
      </c>
      <c r="I6" s="138" t="s">
        <v>110</v>
      </c>
    </row>
    <row r="7" spans="1:10" ht="15" thickBot="1" x14ac:dyDescent="0.35">
      <c r="A7" s="3" t="s">
        <v>106</v>
      </c>
      <c r="B7" s="8"/>
      <c r="C7" s="149" t="s">
        <v>15</v>
      </c>
      <c r="D7" s="150" t="s">
        <v>45</v>
      </c>
      <c r="E7" s="150" t="s">
        <v>94</v>
      </c>
      <c r="F7" s="150" t="s">
        <v>33</v>
      </c>
      <c r="G7" s="151"/>
      <c r="H7" s="152"/>
      <c r="I7" s="167"/>
    </row>
    <row r="8" spans="1:10" x14ac:dyDescent="0.3">
      <c r="A8" s="2" t="s">
        <v>79</v>
      </c>
      <c r="B8" s="9" t="s">
        <v>3</v>
      </c>
      <c r="C8" s="118"/>
      <c r="D8" s="163"/>
      <c r="E8" s="164"/>
      <c r="F8" s="164"/>
      <c r="G8" s="129">
        <f>D8+E8+F8</f>
        <v>0</v>
      </c>
      <c r="H8" s="59"/>
      <c r="I8" s="59"/>
    </row>
    <row r="9" spans="1:10" x14ac:dyDescent="0.3">
      <c r="A9" s="4" t="s">
        <v>105</v>
      </c>
      <c r="B9" s="5" t="s">
        <v>2</v>
      </c>
      <c r="C9" s="77"/>
      <c r="D9" s="116">
        <f>I9</f>
        <v>0</v>
      </c>
      <c r="E9" s="117">
        <f>I9</f>
        <v>0</v>
      </c>
      <c r="F9" s="117">
        <f>I9</f>
        <v>0</v>
      </c>
      <c r="G9" s="91"/>
      <c r="H9" s="58"/>
      <c r="I9" s="168"/>
    </row>
    <row r="10" spans="1:10" x14ac:dyDescent="0.3">
      <c r="A10" s="4" t="s">
        <v>80</v>
      </c>
      <c r="B10" s="5" t="s">
        <v>3</v>
      </c>
      <c r="C10" s="34">
        <v>15</v>
      </c>
      <c r="D10" s="90"/>
      <c r="E10" s="90"/>
      <c r="F10" s="90"/>
      <c r="G10" s="91"/>
      <c r="H10" s="58"/>
      <c r="I10" s="80"/>
    </row>
    <row r="11" spans="1:10" x14ac:dyDescent="0.3">
      <c r="A11" s="4" t="s">
        <v>91</v>
      </c>
      <c r="B11" s="5"/>
      <c r="C11" s="153">
        <f>I9*C10/100</f>
        <v>0</v>
      </c>
      <c r="D11" s="90"/>
      <c r="E11" s="90"/>
      <c r="F11" s="90"/>
      <c r="G11" s="91"/>
      <c r="H11" s="58"/>
      <c r="I11" s="80"/>
    </row>
    <row r="12" spans="1:10" x14ac:dyDescent="0.3">
      <c r="A12" s="4" t="s">
        <v>16</v>
      </c>
      <c r="B12" s="5" t="s">
        <v>3</v>
      </c>
      <c r="C12" s="85"/>
      <c r="D12" s="24">
        <v>30</v>
      </c>
      <c r="E12" s="24">
        <v>30</v>
      </c>
      <c r="F12" s="24">
        <v>30</v>
      </c>
      <c r="G12" s="91"/>
      <c r="H12" s="58"/>
      <c r="I12" s="26">
        <v>30</v>
      </c>
    </row>
    <row r="13" spans="1:10" x14ac:dyDescent="0.3">
      <c r="A13" s="4" t="s">
        <v>95</v>
      </c>
      <c r="B13" s="5" t="s">
        <v>2</v>
      </c>
      <c r="C13" s="85"/>
      <c r="D13" s="24">
        <v>320</v>
      </c>
      <c r="E13" s="25">
        <v>115</v>
      </c>
      <c r="F13" s="25">
        <v>320</v>
      </c>
      <c r="G13" s="91"/>
      <c r="H13" s="58"/>
      <c r="I13" s="58"/>
    </row>
    <row r="14" spans="1:10" x14ac:dyDescent="0.3">
      <c r="A14" s="4" t="s">
        <v>107</v>
      </c>
      <c r="B14" s="5" t="s">
        <v>0</v>
      </c>
      <c r="C14" s="85"/>
      <c r="D14" s="24">
        <v>220</v>
      </c>
      <c r="E14" s="25">
        <v>83</v>
      </c>
      <c r="F14" s="25">
        <v>230</v>
      </c>
      <c r="G14" s="91"/>
      <c r="H14" s="58"/>
      <c r="I14" s="58"/>
    </row>
    <row r="15" spans="1:10" x14ac:dyDescent="0.3">
      <c r="A15" s="4" t="s">
        <v>103</v>
      </c>
      <c r="B15" s="5" t="s">
        <v>0</v>
      </c>
      <c r="C15" s="77"/>
      <c r="D15" s="128">
        <f>D14/D13*D9</f>
        <v>0</v>
      </c>
      <c r="E15" s="128">
        <f t="shared" ref="E15:F15" si="0">E14/E13*E9</f>
        <v>0</v>
      </c>
      <c r="F15" s="128">
        <f t="shared" si="0"/>
        <v>0</v>
      </c>
      <c r="G15" s="121"/>
      <c r="H15" s="60"/>
      <c r="I15" s="169"/>
    </row>
    <row r="16" spans="1:10" x14ac:dyDescent="0.3">
      <c r="A16" s="4" t="s">
        <v>17</v>
      </c>
      <c r="B16" s="5" t="s">
        <v>4</v>
      </c>
      <c r="C16" s="77"/>
      <c r="D16" s="24">
        <v>80</v>
      </c>
      <c r="E16" s="25">
        <v>80</v>
      </c>
      <c r="F16" s="25">
        <v>80</v>
      </c>
      <c r="G16" s="91"/>
      <c r="H16" s="58"/>
      <c r="I16" s="26">
        <v>80</v>
      </c>
    </row>
    <row r="17" spans="1:9" x14ac:dyDescent="0.3">
      <c r="A17" s="4" t="s">
        <v>18</v>
      </c>
      <c r="B17" s="5" t="s">
        <v>0</v>
      </c>
      <c r="C17" s="119"/>
      <c r="D17" s="22">
        <f>D15+D9*D12/100*D16/1000</f>
        <v>0</v>
      </c>
      <c r="E17" s="22">
        <f>E15+E9*E12/100*E16/1000</f>
        <v>0</v>
      </c>
      <c r="F17" s="22">
        <f>F15+F9*F12/100*F16/1000</f>
        <v>0</v>
      </c>
      <c r="G17" s="48"/>
      <c r="H17" s="58"/>
      <c r="I17" s="23">
        <f>I15+I9*I12/100*I16/1000</f>
        <v>0</v>
      </c>
    </row>
    <row r="18" spans="1:9" x14ac:dyDescent="0.3">
      <c r="A18" s="4" t="s">
        <v>7</v>
      </c>
      <c r="B18" s="5" t="s">
        <v>5</v>
      </c>
      <c r="C18" s="120"/>
      <c r="D18" s="165"/>
      <c r="E18" s="166"/>
      <c r="F18" s="166"/>
      <c r="G18" s="122"/>
      <c r="H18" s="58"/>
      <c r="I18" s="170"/>
    </row>
    <row r="19" spans="1:9" ht="15" thickBot="1" x14ac:dyDescent="0.35">
      <c r="A19" s="4" t="s">
        <v>84</v>
      </c>
      <c r="B19" s="5" t="s">
        <v>83</v>
      </c>
      <c r="C19" s="27">
        <v>0.65</v>
      </c>
      <c r="D19" s="28">
        <f>D17*D18</f>
        <v>0</v>
      </c>
      <c r="E19" s="29">
        <f>E17*E18</f>
        <v>0</v>
      </c>
      <c r="F19" s="29">
        <f>F17*F18</f>
        <v>0</v>
      </c>
      <c r="G19" s="30">
        <f>(D19*D$8+E19*E$8+F19*F$8)/100</f>
        <v>0</v>
      </c>
      <c r="H19" s="57">
        <f>C$11*C19+G19</f>
        <v>0</v>
      </c>
      <c r="I19" s="31">
        <f>I17*I18</f>
        <v>0</v>
      </c>
    </row>
    <row r="20" spans="1:9" x14ac:dyDescent="0.3">
      <c r="A20" s="2" t="s">
        <v>85</v>
      </c>
      <c r="B20" s="9" t="s">
        <v>83</v>
      </c>
      <c r="C20" s="108"/>
      <c r="D20" s="109"/>
      <c r="E20" s="110"/>
      <c r="F20" s="110"/>
      <c r="G20" s="111"/>
      <c r="H20" s="112"/>
      <c r="I20" s="32">
        <f>H19-I19</f>
        <v>0</v>
      </c>
    </row>
    <row r="21" spans="1:9" x14ac:dyDescent="0.3">
      <c r="A21" s="4" t="s">
        <v>19</v>
      </c>
      <c r="B21" s="5" t="s">
        <v>20</v>
      </c>
      <c r="C21" s="77"/>
      <c r="D21" s="90"/>
      <c r="E21" s="78"/>
      <c r="F21" s="78"/>
      <c r="G21" s="91"/>
      <c r="H21" s="58"/>
      <c r="I21" s="23" t="e">
        <f>MIN(I45,I44*I47/100)</f>
        <v>#DIV/0!</v>
      </c>
    </row>
    <row r="22" spans="1:9" ht="15" thickBot="1" x14ac:dyDescent="0.35">
      <c r="A22" s="3" t="s">
        <v>29</v>
      </c>
      <c r="B22" s="8" t="s">
        <v>21</v>
      </c>
      <c r="C22" s="81"/>
      <c r="D22" s="113"/>
      <c r="E22" s="82"/>
      <c r="F22" s="82"/>
      <c r="G22" s="114"/>
      <c r="H22" s="115"/>
      <c r="I22" s="33" t="e">
        <f>I20*I21</f>
        <v>#DIV/0!</v>
      </c>
    </row>
    <row r="23" spans="1:9" ht="15.6" x14ac:dyDescent="0.35">
      <c r="A23" s="2" t="s">
        <v>22</v>
      </c>
      <c r="B23" s="9" t="s">
        <v>9</v>
      </c>
      <c r="C23" s="70">
        <v>0.26500000000000001</v>
      </c>
      <c r="D23" s="71">
        <v>0.26500000000000001</v>
      </c>
      <c r="E23" s="72">
        <v>0.26500000000000001</v>
      </c>
      <c r="F23" s="72">
        <v>0.26500000000000001</v>
      </c>
      <c r="G23" s="111"/>
      <c r="H23" s="112"/>
      <c r="I23" s="73">
        <v>0.26500000000000001</v>
      </c>
    </row>
    <row r="24" spans="1:9" ht="16.2" thickBot="1" x14ac:dyDescent="0.4">
      <c r="A24" s="3" t="s">
        <v>34</v>
      </c>
      <c r="B24" s="8" t="s">
        <v>9</v>
      </c>
      <c r="C24" s="36">
        <v>0.08</v>
      </c>
      <c r="D24" s="37">
        <v>0.08</v>
      </c>
      <c r="E24" s="38">
        <v>0.08</v>
      </c>
      <c r="F24" s="38">
        <v>0.08</v>
      </c>
      <c r="G24" s="123"/>
      <c r="H24" s="115"/>
      <c r="I24" s="74">
        <v>0.08</v>
      </c>
    </row>
    <row r="25" spans="1:9" ht="15.6" x14ac:dyDescent="0.35">
      <c r="A25" s="7" t="s">
        <v>87</v>
      </c>
      <c r="B25" s="6" t="s">
        <v>86</v>
      </c>
      <c r="C25" s="39">
        <f>C19*C23</f>
        <v>0.17225000000000001</v>
      </c>
      <c r="D25" s="40">
        <f t="shared" ref="D25:E25" si="1">D19*D23</f>
        <v>0</v>
      </c>
      <c r="E25" s="40">
        <f t="shared" si="1"/>
        <v>0</v>
      </c>
      <c r="F25" s="40">
        <f>F19*F24</f>
        <v>0</v>
      </c>
      <c r="G25" s="76">
        <f>(D25*D$8+E25*E$8+F25*F$8)/100</f>
        <v>0</v>
      </c>
      <c r="H25" s="75">
        <f>C$11*C25+G25</f>
        <v>0</v>
      </c>
      <c r="I25" s="69">
        <f>I19*I24</f>
        <v>0</v>
      </c>
    </row>
    <row r="26" spans="1:9" ht="15.6" x14ac:dyDescent="0.35">
      <c r="A26" s="4" t="s">
        <v>55</v>
      </c>
      <c r="B26" s="5" t="s">
        <v>86</v>
      </c>
      <c r="C26" s="77"/>
      <c r="D26" s="78"/>
      <c r="E26" s="78"/>
      <c r="F26" s="78"/>
      <c r="G26" s="79"/>
      <c r="H26" s="80"/>
      <c r="I26" s="35">
        <f>H25-I25</f>
        <v>0</v>
      </c>
    </row>
    <row r="27" spans="1:9" ht="15.6" x14ac:dyDescent="0.35">
      <c r="A27" s="4" t="s">
        <v>32</v>
      </c>
      <c r="B27" s="5" t="s">
        <v>23</v>
      </c>
      <c r="C27" s="77"/>
      <c r="D27" s="78"/>
      <c r="E27" s="78"/>
      <c r="F27" s="78"/>
      <c r="G27" s="79"/>
      <c r="H27" s="80"/>
      <c r="I27" s="23" t="e">
        <f>I26*I21</f>
        <v>#DIV/0!</v>
      </c>
    </row>
    <row r="28" spans="1:9" ht="16.2" thickBot="1" x14ac:dyDescent="0.4">
      <c r="A28" s="3" t="s">
        <v>24</v>
      </c>
      <c r="B28" s="8" t="s">
        <v>9</v>
      </c>
      <c r="C28" s="81"/>
      <c r="D28" s="82"/>
      <c r="E28" s="82"/>
      <c r="F28" s="82"/>
      <c r="G28" s="83"/>
      <c r="H28" s="84"/>
      <c r="I28" s="41" t="e">
        <f>I27/I22</f>
        <v>#DIV/0!</v>
      </c>
    </row>
    <row r="29" spans="1:9" x14ac:dyDescent="0.3">
      <c r="A29" s="7" t="s">
        <v>104</v>
      </c>
      <c r="B29" s="6" t="s">
        <v>25</v>
      </c>
      <c r="C29" s="85"/>
      <c r="D29" s="86"/>
      <c r="E29" s="87"/>
      <c r="F29" s="87"/>
      <c r="G29" s="88"/>
      <c r="H29" s="89"/>
      <c r="I29" s="171"/>
    </row>
    <row r="30" spans="1:9" x14ac:dyDescent="0.3">
      <c r="A30" s="4" t="s">
        <v>35</v>
      </c>
      <c r="B30" s="5" t="s">
        <v>3</v>
      </c>
      <c r="C30" s="77"/>
      <c r="D30" s="90"/>
      <c r="E30" s="78"/>
      <c r="F30" s="78"/>
      <c r="G30" s="91"/>
      <c r="H30" s="58"/>
      <c r="I30" s="172"/>
    </row>
    <row r="31" spans="1:9" x14ac:dyDescent="0.3">
      <c r="A31" s="4" t="s">
        <v>46</v>
      </c>
      <c r="B31" s="5" t="s">
        <v>25</v>
      </c>
      <c r="C31" s="77"/>
      <c r="D31" s="90"/>
      <c r="E31" s="78"/>
      <c r="F31" s="78"/>
      <c r="G31" s="91"/>
      <c r="H31" s="58"/>
      <c r="I31" s="23">
        <f>I29*I30/100</f>
        <v>0</v>
      </c>
    </row>
    <row r="32" spans="1:9" x14ac:dyDescent="0.3">
      <c r="A32" s="4" t="s">
        <v>26</v>
      </c>
      <c r="B32" s="5" t="s">
        <v>47</v>
      </c>
      <c r="C32" s="77"/>
      <c r="D32" s="90"/>
      <c r="E32" s="78"/>
      <c r="F32" s="78"/>
      <c r="G32" s="91"/>
      <c r="H32" s="58"/>
      <c r="I32" s="42" t="e">
        <f>I31/I22</f>
        <v>#DIV/0!</v>
      </c>
    </row>
    <row r="33" spans="1:10" x14ac:dyDescent="0.3">
      <c r="A33" s="4" t="s">
        <v>27</v>
      </c>
      <c r="B33" s="5" t="s">
        <v>6</v>
      </c>
      <c r="C33" s="77"/>
      <c r="D33" s="90"/>
      <c r="E33" s="78"/>
      <c r="F33" s="78"/>
      <c r="G33" s="91"/>
      <c r="H33" s="58"/>
      <c r="I33" s="68">
        <f>I43</f>
        <v>0</v>
      </c>
    </row>
    <row r="34" spans="1:10" x14ac:dyDescent="0.3">
      <c r="A34" s="4" t="s">
        <v>30</v>
      </c>
      <c r="B34" s="5" t="s">
        <v>21</v>
      </c>
      <c r="C34" s="77"/>
      <c r="D34" s="90"/>
      <c r="E34" s="78"/>
      <c r="F34" s="78"/>
      <c r="G34" s="91"/>
      <c r="H34" s="58"/>
      <c r="I34" s="23" t="e">
        <f>I22*I33</f>
        <v>#DIV/0!</v>
      </c>
    </row>
    <row r="35" spans="1:10" ht="15.6" x14ac:dyDescent="0.35">
      <c r="A35" s="4" t="s">
        <v>31</v>
      </c>
      <c r="B35" s="5" t="s">
        <v>23</v>
      </c>
      <c r="C35" s="77"/>
      <c r="D35" s="90"/>
      <c r="E35" s="78"/>
      <c r="F35" s="78"/>
      <c r="G35" s="91"/>
      <c r="H35" s="58"/>
      <c r="I35" s="23" t="e">
        <f>I27*I33</f>
        <v>#DIV/0!</v>
      </c>
    </row>
    <row r="36" spans="1:10" x14ac:dyDescent="0.3">
      <c r="A36" s="4" t="s">
        <v>28</v>
      </c>
      <c r="B36" s="5" t="s">
        <v>25</v>
      </c>
      <c r="C36" s="77"/>
      <c r="D36" s="90"/>
      <c r="E36" s="78"/>
      <c r="F36" s="78"/>
      <c r="G36" s="91"/>
      <c r="H36" s="58"/>
      <c r="I36" s="23">
        <f>I29*I33</f>
        <v>0</v>
      </c>
    </row>
    <row r="37" spans="1:10" ht="15" thickBot="1" x14ac:dyDescent="0.35">
      <c r="A37" s="11" t="s">
        <v>36</v>
      </c>
      <c r="B37" s="10" t="s">
        <v>25</v>
      </c>
      <c r="C37" s="92"/>
      <c r="D37" s="93"/>
      <c r="E37" s="94"/>
      <c r="F37" s="94"/>
      <c r="G37" s="95"/>
      <c r="H37" s="96"/>
      <c r="I37" s="43">
        <f>I33*I31</f>
        <v>0</v>
      </c>
    </row>
    <row r="38" spans="1:10" x14ac:dyDescent="0.3">
      <c r="A38" s="2" t="s">
        <v>56</v>
      </c>
      <c r="B38" s="9" t="s">
        <v>8</v>
      </c>
      <c r="C38" s="97"/>
      <c r="D38" s="98"/>
      <c r="E38" s="99"/>
      <c r="F38" s="99"/>
      <c r="G38" s="100"/>
      <c r="H38" s="59"/>
      <c r="I38" s="173"/>
    </row>
    <row r="39" spans="1:10" ht="28.8" x14ac:dyDescent="0.3">
      <c r="A39" s="162" t="s">
        <v>108</v>
      </c>
      <c r="B39" s="16"/>
      <c r="C39" s="101"/>
      <c r="D39" s="102"/>
      <c r="E39" s="103"/>
      <c r="F39" s="103"/>
      <c r="G39" s="104"/>
      <c r="H39" s="105"/>
      <c r="I39" s="174"/>
    </row>
    <row r="40" spans="1:10" x14ac:dyDescent="0.3">
      <c r="A40" s="11" t="s">
        <v>89</v>
      </c>
      <c r="B40" s="5" t="s">
        <v>50</v>
      </c>
      <c r="C40" s="101"/>
      <c r="D40" s="102"/>
      <c r="E40" s="103"/>
      <c r="F40" s="103"/>
      <c r="G40" s="104"/>
      <c r="H40" s="105"/>
      <c r="I40" s="175"/>
    </row>
    <row r="41" spans="1:10" x14ac:dyDescent="0.3">
      <c r="A41" s="4" t="s">
        <v>51</v>
      </c>
      <c r="B41" s="5" t="s">
        <v>6</v>
      </c>
      <c r="C41" s="52"/>
      <c r="D41" s="46"/>
      <c r="E41" s="47"/>
      <c r="F41" s="47"/>
      <c r="G41" s="48"/>
      <c r="H41" s="44"/>
      <c r="I41" s="176"/>
    </row>
    <row r="42" spans="1:10" x14ac:dyDescent="0.3">
      <c r="A42" s="4" t="s">
        <v>52</v>
      </c>
      <c r="B42" s="5" t="s">
        <v>6</v>
      </c>
      <c r="C42" s="52"/>
      <c r="D42" s="46"/>
      <c r="E42" s="47"/>
      <c r="F42" s="47"/>
      <c r="G42" s="48"/>
      <c r="H42" s="44"/>
      <c r="I42" s="176"/>
    </row>
    <row r="43" spans="1:10" x14ac:dyDescent="0.3">
      <c r="A43" s="4" t="s">
        <v>53</v>
      </c>
      <c r="B43" s="5" t="s">
        <v>6</v>
      </c>
      <c r="C43" s="106"/>
      <c r="D43" s="53"/>
      <c r="E43" s="54"/>
      <c r="F43" s="54"/>
      <c r="G43" s="55"/>
      <c r="H43" s="56"/>
      <c r="I43" s="31">
        <f>I41+I42</f>
        <v>0</v>
      </c>
    </row>
    <row r="44" spans="1:10" x14ac:dyDescent="0.3">
      <c r="A44" s="4" t="s">
        <v>90</v>
      </c>
      <c r="B44" s="5" t="s">
        <v>50</v>
      </c>
      <c r="C44" s="106"/>
      <c r="D44" s="53"/>
      <c r="E44" s="54"/>
      <c r="F44" s="54"/>
      <c r="G44" s="55"/>
      <c r="H44" s="56"/>
      <c r="I44" s="23" t="e">
        <f>I40/I41</f>
        <v>#DIV/0!</v>
      </c>
    </row>
    <row r="45" spans="1:10" x14ac:dyDescent="0.3">
      <c r="A45" s="4" t="s">
        <v>64</v>
      </c>
      <c r="B45" s="5" t="s">
        <v>50</v>
      </c>
      <c r="C45" s="45"/>
      <c r="D45" s="46"/>
      <c r="E45" s="47"/>
      <c r="F45" s="47"/>
      <c r="G45" s="48"/>
      <c r="H45" s="44"/>
      <c r="I45" s="23" t="e">
        <f>I40/I43</f>
        <v>#DIV/0!</v>
      </c>
      <c r="J45" s="14"/>
    </row>
    <row r="46" spans="1:10" x14ac:dyDescent="0.3">
      <c r="A46" s="4" t="s">
        <v>93</v>
      </c>
      <c r="B46" s="5" t="s">
        <v>3</v>
      </c>
      <c r="C46" s="45"/>
      <c r="D46" s="49"/>
      <c r="E46" s="50"/>
      <c r="F46" s="50"/>
      <c r="G46" s="51"/>
      <c r="H46" s="44"/>
      <c r="I46" s="127" t="e">
        <f>I41/I43*100</f>
        <v>#DIV/0!</v>
      </c>
      <c r="J46" s="14"/>
    </row>
    <row r="47" spans="1:10" ht="14.25" customHeight="1" thickBot="1" x14ac:dyDescent="0.35">
      <c r="A47" s="3" t="s">
        <v>88</v>
      </c>
      <c r="B47" s="8" t="s">
        <v>3</v>
      </c>
      <c r="C47" s="61"/>
      <c r="D47" s="62"/>
      <c r="E47" s="63"/>
      <c r="F47" s="63"/>
      <c r="G47" s="64"/>
      <c r="H47" s="65"/>
      <c r="I47" s="67">
        <v>88</v>
      </c>
      <c r="J47" s="14"/>
    </row>
    <row r="48" spans="1:10" ht="14.25" customHeight="1" x14ac:dyDescent="0.3">
      <c r="B48" s="15"/>
      <c r="C48" s="107"/>
      <c r="D48" s="107"/>
      <c r="E48" s="107"/>
      <c r="F48" s="107"/>
      <c r="G48" s="107"/>
      <c r="H48" s="107"/>
      <c r="I48" s="66"/>
      <c r="J48" s="14"/>
    </row>
    <row r="49" spans="1:5" ht="15" thickBot="1" x14ac:dyDescent="0.35">
      <c r="A49" s="1" t="s">
        <v>57</v>
      </c>
    </row>
    <row r="50" spans="1:5" x14ac:dyDescent="0.3">
      <c r="A50" s="2" t="s">
        <v>58</v>
      </c>
      <c r="B50" s="9" t="s">
        <v>44</v>
      </c>
      <c r="C50" s="177"/>
      <c r="E50" s="183">
        <v>0</v>
      </c>
    </row>
    <row r="51" spans="1:5" x14ac:dyDescent="0.3">
      <c r="A51" s="4" t="s">
        <v>39</v>
      </c>
      <c r="B51" s="5" t="s">
        <v>44</v>
      </c>
      <c r="C51" s="178"/>
      <c r="E51" s="183">
        <v>1</v>
      </c>
    </row>
    <row r="52" spans="1:5" x14ac:dyDescent="0.3">
      <c r="A52" s="4" t="s">
        <v>59</v>
      </c>
      <c r="B52" s="5" t="s">
        <v>44</v>
      </c>
      <c r="C52" s="178"/>
    </row>
    <row r="53" spans="1:5" x14ac:dyDescent="0.3">
      <c r="A53" s="4" t="s">
        <v>37</v>
      </c>
      <c r="B53" s="5" t="s">
        <v>44</v>
      </c>
      <c r="C53" s="178"/>
    </row>
    <row r="54" spans="1:5" x14ac:dyDescent="0.3">
      <c r="A54" s="4" t="s">
        <v>60</v>
      </c>
      <c r="B54" s="5" t="s">
        <v>44</v>
      </c>
      <c r="C54" s="178"/>
    </row>
    <row r="55" spans="1:5" x14ac:dyDescent="0.3">
      <c r="A55" s="4" t="s">
        <v>38</v>
      </c>
      <c r="B55" s="5" t="s">
        <v>44</v>
      </c>
      <c r="C55" s="178"/>
    </row>
    <row r="56" spans="1:5" x14ac:dyDescent="0.3">
      <c r="A56" s="4" t="s">
        <v>40</v>
      </c>
      <c r="B56" s="5" t="s">
        <v>44</v>
      </c>
      <c r="C56" s="178"/>
    </row>
    <row r="57" spans="1:5" x14ac:dyDescent="0.3">
      <c r="A57" s="4" t="s">
        <v>41</v>
      </c>
      <c r="B57" s="5" t="s">
        <v>44</v>
      </c>
      <c r="C57" s="178"/>
    </row>
    <row r="58" spans="1:5" x14ac:dyDescent="0.3">
      <c r="A58" s="4" t="s">
        <v>42</v>
      </c>
      <c r="B58" s="5" t="s">
        <v>44</v>
      </c>
      <c r="C58" s="178"/>
    </row>
    <row r="59" spans="1:5" ht="15" thickBot="1" x14ac:dyDescent="0.35">
      <c r="A59" s="3" t="s">
        <v>43</v>
      </c>
      <c r="B59" s="8" t="s">
        <v>44</v>
      </c>
      <c r="C59" s="179"/>
    </row>
  </sheetData>
  <sheetProtection algorithmName="SHA-512" hashValue="SJDExsuP2iUMz3ARA1ZMKKOdFDD5g4Yam1UgdYQcBXyoisNQxBzeZ7ktzcckHn684gfJgTpTwbu7RldctYVsMg==" saltValue="wXlcTvlzdoJ2XVzTJibPlQ==" spinCount="100000" sheet="1" objects="1" scenarios="1"/>
  <mergeCells count="4">
    <mergeCell ref="D1:F1"/>
    <mergeCell ref="D2:F2"/>
    <mergeCell ref="D3:F3"/>
    <mergeCell ref="D4:F4"/>
  </mergeCells>
  <dataValidations count="1">
    <dataValidation type="list" allowBlank="1" showInputMessage="1" showErrorMessage="1" sqref="C50 C51:C59" xr:uid="{AAEE18E4-562C-49F0-84F0-B80783DA0726}">
      <formula1>$E$50:$E$51</formula1>
    </dataValidation>
  </dataValidation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38BB-3C35-46B3-823F-FC4417D8E19B}">
  <dimension ref="B1:L23"/>
  <sheetViews>
    <sheetView workbookViewId="0"/>
  </sheetViews>
  <sheetFormatPr defaultRowHeight="14.4" x14ac:dyDescent="0.3"/>
  <cols>
    <col min="2" max="2" width="14.88671875" style="15" bestFit="1" customWidth="1"/>
    <col min="3" max="3" width="27.6640625" style="15" bestFit="1" customWidth="1"/>
    <col min="4" max="4" width="13.88671875" style="15" customWidth="1"/>
    <col min="5" max="5" width="12.88671875" style="15" bestFit="1" customWidth="1"/>
    <col min="6" max="6" width="12.33203125" customWidth="1"/>
    <col min="8" max="8" width="9.109375" style="15"/>
    <col min="12" max="12" width="9.109375" style="15"/>
  </cols>
  <sheetData>
    <row r="1" spans="2:12" ht="15" thickBot="1" x14ac:dyDescent="0.35"/>
    <row r="2" spans="2:12" x14ac:dyDescent="0.3">
      <c r="B2" s="17" t="s">
        <v>65</v>
      </c>
      <c r="C2" s="18" t="s">
        <v>66</v>
      </c>
      <c r="D2" s="21" t="s">
        <v>1</v>
      </c>
      <c r="E2" s="21" t="s">
        <v>97</v>
      </c>
      <c r="F2" s="154" t="s">
        <v>78</v>
      </c>
      <c r="I2" s="15"/>
      <c r="J2" s="15"/>
      <c r="K2" s="15"/>
    </row>
    <row r="3" spans="2:12" x14ac:dyDescent="0.3">
      <c r="B3" s="139" t="s">
        <v>76</v>
      </c>
      <c r="C3" s="140" t="s">
        <v>77</v>
      </c>
      <c r="D3" s="141">
        <v>130</v>
      </c>
      <c r="E3" s="142">
        <v>140</v>
      </c>
      <c r="F3" s="143">
        <v>90</v>
      </c>
      <c r="I3" s="14"/>
      <c r="J3" s="14"/>
      <c r="K3" s="14"/>
    </row>
    <row r="4" spans="2:12" x14ac:dyDescent="0.3">
      <c r="B4" s="139" t="s">
        <v>75</v>
      </c>
      <c r="C4" s="140" t="s">
        <v>69</v>
      </c>
      <c r="D4" s="141">
        <v>145</v>
      </c>
      <c r="E4" s="142">
        <v>156</v>
      </c>
      <c r="F4" s="143">
        <v>105</v>
      </c>
      <c r="I4" s="14"/>
      <c r="J4" s="126"/>
      <c r="K4" s="14"/>
      <c r="L4" s="125"/>
    </row>
    <row r="5" spans="2:12" x14ac:dyDescent="0.3">
      <c r="B5" s="139" t="s">
        <v>74</v>
      </c>
      <c r="C5" s="140" t="s">
        <v>92</v>
      </c>
      <c r="D5" s="141">
        <v>200</v>
      </c>
      <c r="E5" s="142">
        <v>200</v>
      </c>
      <c r="F5" s="143">
        <v>135</v>
      </c>
      <c r="H5" s="124"/>
      <c r="I5" s="14"/>
      <c r="J5" s="126"/>
      <c r="K5" s="14"/>
      <c r="L5" s="125"/>
    </row>
    <row r="6" spans="2:12" x14ac:dyDescent="0.3">
      <c r="B6" s="139" t="s">
        <v>98</v>
      </c>
      <c r="C6" s="140" t="s">
        <v>70</v>
      </c>
      <c r="D6" s="141">
        <v>230</v>
      </c>
      <c r="E6" s="142">
        <v>219</v>
      </c>
      <c r="F6" s="143">
        <v>152</v>
      </c>
      <c r="I6" s="14"/>
      <c r="J6" s="126"/>
      <c r="K6" s="14"/>
      <c r="L6" s="125"/>
    </row>
    <row r="7" spans="2:12" x14ac:dyDescent="0.3">
      <c r="B7" s="139" t="s">
        <v>96</v>
      </c>
      <c r="C7" s="140" t="s">
        <v>71</v>
      </c>
      <c r="D7" s="141">
        <v>305</v>
      </c>
      <c r="E7" s="142">
        <v>276</v>
      </c>
      <c r="F7" s="143">
        <v>170</v>
      </c>
      <c r="H7" s="124"/>
      <c r="I7" s="14"/>
      <c r="J7" s="126"/>
      <c r="K7" s="14"/>
      <c r="L7" s="125"/>
    </row>
    <row r="8" spans="2:12" x14ac:dyDescent="0.3">
      <c r="B8" s="139" t="s">
        <v>67</v>
      </c>
      <c r="C8" s="140" t="s">
        <v>72</v>
      </c>
      <c r="D8" s="141">
        <v>380</v>
      </c>
      <c r="E8" s="142">
        <v>400</v>
      </c>
      <c r="F8" s="143">
        <v>205</v>
      </c>
      <c r="I8" s="14"/>
      <c r="J8" s="126"/>
      <c r="K8" s="14"/>
      <c r="L8" s="125"/>
    </row>
    <row r="9" spans="2:12" x14ac:dyDescent="0.3">
      <c r="B9" s="139" t="s">
        <v>99</v>
      </c>
      <c r="C9" s="140" t="s">
        <v>77</v>
      </c>
      <c r="D9" s="141">
        <v>130</v>
      </c>
      <c r="E9" s="142">
        <v>177</v>
      </c>
      <c r="F9" s="143">
        <v>93</v>
      </c>
      <c r="I9" s="14"/>
      <c r="J9" s="126"/>
      <c r="K9" s="14"/>
      <c r="L9" s="125"/>
    </row>
    <row r="10" spans="2:12" x14ac:dyDescent="0.3">
      <c r="B10" s="139" t="s">
        <v>100</v>
      </c>
      <c r="C10" s="140" t="s">
        <v>69</v>
      </c>
      <c r="D10" s="141">
        <v>145</v>
      </c>
      <c r="E10" s="142">
        <v>198</v>
      </c>
      <c r="F10" s="143">
        <v>115</v>
      </c>
      <c r="I10" s="14"/>
      <c r="J10" s="126"/>
      <c r="K10" s="14"/>
      <c r="L10" s="125"/>
    </row>
    <row r="11" spans="2:12" x14ac:dyDescent="0.3">
      <c r="B11" s="139" t="s">
        <v>68</v>
      </c>
      <c r="C11" s="140" t="s">
        <v>73</v>
      </c>
      <c r="D11" s="141">
        <v>185</v>
      </c>
      <c r="E11" s="142">
        <v>240</v>
      </c>
      <c r="F11" s="143">
        <v>120</v>
      </c>
      <c r="I11" s="14"/>
      <c r="J11" s="14"/>
      <c r="K11" s="14"/>
    </row>
    <row r="12" spans="2:12" x14ac:dyDescent="0.3">
      <c r="B12" s="139" t="s">
        <v>101</v>
      </c>
      <c r="C12" s="140" t="s">
        <v>77</v>
      </c>
      <c r="D12" s="141">
        <v>130</v>
      </c>
      <c r="E12" s="142">
        <v>219</v>
      </c>
      <c r="F12" s="143">
        <v>93</v>
      </c>
      <c r="I12" s="14"/>
      <c r="J12" s="14"/>
      <c r="K12" s="14"/>
    </row>
    <row r="13" spans="2:12" ht="15" thickBot="1" x14ac:dyDescent="0.35">
      <c r="B13" s="144" t="s">
        <v>102</v>
      </c>
      <c r="C13" s="145" t="s">
        <v>69</v>
      </c>
      <c r="D13" s="146">
        <v>145</v>
      </c>
      <c r="E13" s="147">
        <v>250</v>
      </c>
      <c r="F13" s="148">
        <v>115</v>
      </c>
      <c r="I13" s="14"/>
      <c r="J13" s="14"/>
      <c r="K13" s="14"/>
    </row>
    <row r="18" spans="6:11" x14ac:dyDescent="0.3">
      <c r="F18" s="15"/>
      <c r="K18" s="14"/>
    </row>
    <row r="19" spans="6:11" x14ac:dyDescent="0.3">
      <c r="F19" s="14"/>
      <c r="K19" s="14"/>
    </row>
    <row r="20" spans="6:11" x14ac:dyDescent="0.3">
      <c r="F20" s="14"/>
      <c r="K20" s="14"/>
    </row>
    <row r="22" spans="6:11" x14ac:dyDescent="0.3">
      <c r="F22" s="15"/>
      <c r="K22" s="14"/>
    </row>
    <row r="23" spans="6:11" x14ac:dyDescent="0.3">
      <c r="F23" s="15"/>
      <c r="K23" s="14"/>
    </row>
  </sheetData>
  <sheetProtection algorithmName="SHA-512" hashValue="VQDHRdSJSfvAkfw3h8EAkr/kkTRXUyx9XutsADkfO7sRGE84TcPhSt4mJUZ7rJh+QgbGB78aGp+VeBFSlkJmNw==" saltValue="3k0ymFCo8srh/11oV+0Zp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d3304e1-9e75-4102-b10b-b4a29129044f}" enabled="0" method="" siteId="{1d3304e1-9e75-4102-b10b-b4a29129044f}" removed="1"/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projekt</vt:lpstr>
      <vt:lpstr>katalog vozidel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Pohl, Jiří (SMO RS EN EH CZ PRO QT)</dc:creator>
  <cp:lastModifiedBy>Blažek Jaroslav</cp:lastModifiedBy>
  <cp:lastPrinted>2024-08-02T08:12:13Z</cp:lastPrinted>
  <dcterms:created xsi:type="dcterms:W3CDTF">2023-11-27T05:00:58Z</dcterms:created>
  <dcterms:modified xsi:type="dcterms:W3CDTF">2025-03-31T15:32:45Z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2024-05-22T06:11:49Z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a04d257f-d727-4261-9491-fd95f03bc806</vt:lpwstr>
  </property>
  <property fmtid="{D5CDD505-2E9C-101B-9397-08002B2CF9AE}" pid="8" name="MSIP_Label_690ebb53-23a2-471a-9c6e-17bd0d11311e_ContentBits">
    <vt:lpwstr>0</vt:lpwstr>
  </property>
</Properties>
</file>